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<sst xmlns="http://schemas.openxmlformats.org/spreadsheetml/2006/main" count="84" uniqueCount="72">
  <si>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Jogcím</t>
  </si>
  <si>
    <t>műszaki ellenőrzés, közbeszerzési eljárás lebonyolításának költségei</t>
  </si>
  <si>
    <t>Devecser Város Önk. Új lakóterületek kijelölésével kapcsolatos költségek</t>
  </si>
  <si>
    <t>Kolontár Város Önk. Új lakóterületek kijelölésével kapcsolatos költségek</t>
  </si>
  <si>
    <t>Devecser Város Önk. ingatlan igazgatási szolgáltatási díja</t>
  </si>
  <si>
    <t>Devecser Város Önk. földvédelmi járulék különbözete</t>
  </si>
  <si>
    <t>Kormánybiztosi titkársággal kapcsolatos kiadások</t>
  </si>
  <si>
    <t>VIDÉKFEJLESZTÉSI MINISZTÉRIUM</t>
  </si>
  <si>
    <t>Egyéb költségek</t>
  </si>
  <si>
    <t>védekezéssel, helyreállítással, újjáépítéssel kapcsolatos egyéb költségek</t>
  </si>
  <si>
    <t>Hivatásos Önkormányzati Tűzoltóságok, Önkéntes Tűzoltó Egyesületek költségei</t>
  </si>
  <si>
    <t>újjáépítés (VeszprémBer Zrt.)</t>
  </si>
  <si>
    <t>HONVÉDELMI MINISZTÉRIUM</t>
  </si>
  <si>
    <t>ÖNKORMÁNYZATOK</t>
  </si>
  <si>
    <t>Kolontár Önkormányzat</t>
  </si>
  <si>
    <t>Devecser Önkormányzat</t>
  </si>
  <si>
    <t>Somlóvásárhely Önkormányzat</t>
  </si>
  <si>
    <t>Tüskevár Önkormányzat</t>
  </si>
  <si>
    <t>Kamond Önkormányzat</t>
  </si>
  <si>
    <t>Apácatorna Önkormányzat</t>
  </si>
  <si>
    <t>Lakossági kárenyhítés (bútor, gépjármű, konyhakert, ruhanemű)</t>
  </si>
  <si>
    <t>TÁRCÁK ÉS ÖNKORMÁNYZATOK ÖSSZESEN</t>
  </si>
  <si>
    <t>gazdálkodó szervezetek kárenyhítése</t>
  </si>
  <si>
    <t>károsultak kárenyhítése</t>
  </si>
  <si>
    <t>károsultak részére lakásvásárlások</t>
  </si>
  <si>
    <t>károk felmérése, kárbecslés</t>
  </si>
  <si>
    <t>ügyvédi díjak, jogi szolgáltatások</t>
  </si>
  <si>
    <t>Védőeszközök</t>
  </si>
  <si>
    <t>Szűrésekhez kapcsolódó költségek</t>
  </si>
  <si>
    <t>Mecsekérc Zrt. kármentesítési feladatok</t>
  </si>
  <si>
    <t>Készlet beszerzés (dudarit, gipsz, stb.)</t>
  </si>
  <si>
    <t>Labor eszközök</t>
  </si>
  <si>
    <t>Szállítási szolgáltatások</t>
  </si>
  <si>
    <t>Fenék küszöb építése</t>
  </si>
  <si>
    <t>Patka, rézsűkotrás</t>
  </si>
  <si>
    <t>Gátépítés</t>
  </si>
  <si>
    <t>Tervezési, műszaki ellenőrzési szolgáltatás</t>
  </si>
  <si>
    <t>Híd megerősítése</t>
  </si>
  <si>
    <t>Meder felújítás, iszap eltávolítás</t>
  </si>
  <si>
    <t>közpark építési engedélye tervszakági munkarészeinek elkész.</t>
  </si>
  <si>
    <t>közpark kertépítészeti kiviteli terv elkészítése</t>
  </si>
  <si>
    <t>emlékpark engedélyezési eljárás díja</t>
  </si>
  <si>
    <t>látványtavak vízjogi teljesítési engedélyezési eljárás díja</t>
  </si>
  <si>
    <t>új terület-felhasználási övezetek szerinti telekalakítási munkák, földmérési munkák elvégzése</t>
  </si>
  <si>
    <t>Védekezéssel, helyreállítással, újjáépítéssel kapcsolatos egyéb költségek</t>
  </si>
  <si>
    <t>Pormintavevő készülék, kötrőgép, kompresszor, szivattyú besz.</t>
  </si>
  <si>
    <t>károsultak részére helyreállítási költségek</t>
  </si>
  <si>
    <t>ingatlanok felülettisztítási költségei</t>
  </si>
  <si>
    <t>vörösiszap katasztrófa által sújtott terület rehabilitációja</t>
  </si>
  <si>
    <t>tervezői művezetés és üzemeltetési terv eng.</t>
  </si>
  <si>
    <t>másodlagos károk költségei</t>
  </si>
  <si>
    <t>ORSZÁGOS RENDŐR-FŐKAPITÁNYSÁG</t>
  </si>
  <si>
    <t>ORSZÁGOS KATASZTRÓFAVÉDELMI FŐIGAZGATÓSÁG</t>
  </si>
  <si>
    <t>VESZPRÉM MEGYEI KORMÁNYHIVATAL</t>
  </si>
  <si>
    <t>GYŐR-MOSON-SOPRON MEGYEI KORMÁNYHIVATAL</t>
  </si>
  <si>
    <t>NEMZETI ERŐFORRÁS MINISZTÉRIUM</t>
  </si>
  <si>
    <t>lakóingatlan kivitelezési munkái (lakóparkon kívüli építkezések)</t>
  </si>
  <si>
    <t>károsultak részére bútor vásárláshoz kapcsolódó költségek</t>
  </si>
  <si>
    <t>közpark területén villamos hálózat átépítés, bontás, térvilágítás kia.</t>
  </si>
  <si>
    <t>1.</t>
  </si>
  <si>
    <t>2.</t>
  </si>
  <si>
    <t>3.</t>
  </si>
  <si>
    <t>BM által kiutalt összegek</t>
  </si>
  <si>
    <t>Fel nem használt forrás összege</t>
  </si>
  <si>
    <t>**</t>
  </si>
  <si>
    <t>*</t>
  </si>
  <si>
    <t>4.</t>
  </si>
  <si>
    <t>A Központi költségvetés, illetve a BM Fejezeti kezelésű előirányzati számlára visszautalt összegek</t>
  </si>
  <si>
    <t>* Záró pénzügyi, szakmai beszámoló elfogadása folyamatban van.</t>
  </si>
  <si>
    <t xml:space="preserve">Kimutatás a 2010.október 4-én bekövetkezett Vörösiszap-katasztrófa kapcsán felmerült védekezési, helyreállítási és újjáépítési költségekről 
2010. október 04-2013. március 08. </t>
  </si>
  <si>
    <t>2013. március 08-ig kifizetett összegek</t>
  </si>
  <si>
    <t>2013. március 08-án rendelkezésre álló információk alapján /adatok eFt-ban/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</si>
</sst>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0" fontId="5" fillId="0" borderId="6" xfId="0" applyFont="1" applyBorder="1" applyAlignment="1">
      <alignment wrapText="1"/>
    </xf>
    <xf numFmtId="165" fontId="5" fillId="0" borderId="8" xfId="15" applyNumberFormat="1" applyFont="1" applyBorder="1" applyAlignment="1">
      <alignment/>
    </xf>
    <xf numFmtId="165" fontId="5" fillId="0" borderId="9" xfId="15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65" fontId="5" fillId="0" borderId="11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0" fontId="4" fillId="2" borderId="3" xfId="0" applyFont="1" applyFill="1" applyBorder="1" applyAlignment="1">
      <alignment horizontal="center" wrapText="1"/>
    </xf>
    <xf numFmtId="165" fontId="4" fillId="2" borderId="3" xfId="15" applyNumberFormat="1" applyFont="1" applyFill="1" applyBorder="1" applyAlignment="1">
      <alignment/>
    </xf>
    <xf numFmtId="165" fontId="4" fillId="2" borderId="4" xfId="15" applyNumberFormat="1" applyFont="1" applyFill="1" applyBorder="1" applyAlignment="1">
      <alignment/>
    </xf>
    <xf numFmtId="165" fontId="5" fillId="2" borderId="5" xfId="15" applyNumberFormat="1" applyFont="1" applyFill="1" applyBorder="1" applyAlignment="1">
      <alignment/>
    </xf>
    <xf numFmtId="0" fontId="5" fillId="0" borderId="7" xfId="0" applyFont="1" applyFill="1" applyBorder="1" applyAlignment="1">
      <alignment horizontal="left" wrapText="1"/>
    </xf>
    <xf numFmtId="165" fontId="5" fillId="0" borderId="7" xfId="15" applyNumberFormat="1" applyFont="1" applyFill="1" applyBorder="1" applyAlignment="1">
      <alignment horizontal="right"/>
    </xf>
    <xf numFmtId="165" fontId="5" fillId="0" borderId="6" xfId="15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165" fontId="5" fillId="0" borderId="3" xfId="15" applyNumberFormat="1" applyFont="1" applyFill="1" applyBorder="1" applyAlignment="1">
      <alignment horizontal="right"/>
    </xf>
    <xf numFmtId="165" fontId="5" fillId="0" borderId="4" xfId="15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wrapText="1"/>
    </xf>
    <xf numFmtId="165" fontId="4" fillId="2" borderId="8" xfId="15" applyNumberFormat="1" applyFont="1" applyFill="1" applyBorder="1" applyAlignment="1">
      <alignment/>
    </xf>
    <xf numFmtId="165" fontId="4" fillId="2" borderId="9" xfId="15" applyNumberFormat="1" applyFont="1" applyFill="1" applyBorder="1" applyAlignment="1">
      <alignment/>
    </xf>
    <xf numFmtId="0" fontId="4" fillId="2" borderId="1" xfId="0" applyFont="1" applyFill="1" applyBorder="1" applyAlignment="1">
      <alignment horizontal="left" wrapText="1"/>
    </xf>
    <xf numFmtId="165" fontId="4" fillId="2" borderId="12" xfId="15" applyNumberFormat="1" applyFont="1" applyFill="1" applyBorder="1" applyAlignment="1">
      <alignment/>
    </xf>
    <xf numFmtId="165" fontId="4" fillId="2" borderId="13" xfId="15" applyNumberFormat="1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165" fontId="4" fillId="2" borderId="5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5" fillId="0" borderId="14" xfId="15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5" fillId="0" borderId="4" xfId="15" applyNumberFormat="1" applyFont="1" applyFill="1" applyBorder="1" applyAlignment="1">
      <alignment/>
    </xf>
    <xf numFmtId="165" fontId="5" fillId="0" borderId="6" xfId="15" applyNumberFormat="1" applyFont="1" applyFill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5" fillId="0" borderId="9" xfId="15" applyNumberFormat="1" applyFont="1" applyFill="1" applyBorder="1" applyAlignment="1">
      <alignment/>
    </xf>
    <xf numFmtId="0" fontId="5" fillId="0" borderId="7" xfId="0" applyFont="1" applyFill="1" applyBorder="1" applyAlignment="1">
      <alignment wrapText="1"/>
    </xf>
    <xf numFmtId="165" fontId="5" fillId="0" borderId="3" xfId="15" applyNumberFormat="1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165" fontId="5" fillId="0" borderId="15" xfId="15" applyNumberFormat="1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90" zoomScaleNormal="90" workbookViewId="0" topLeftCell="A55">
      <selection activeCell="A77" sqref="A77"/>
    </sheetView>
  </sheetViews>
  <sheetFormatPr defaultColWidth="9.140625" defaultRowHeight="12.75"/>
  <cols>
    <col min="1" max="1" width="63.00390625" style="0" customWidth="1"/>
    <col min="2" max="2" width="16.421875" style="0" customWidth="1"/>
    <col min="3" max="3" width="16.57421875" style="0" customWidth="1"/>
    <col min="4" max="4" width="16.421875" style="0" customWidth="1"/>
    <col min="5" max="5" width="25.421875" style="0" customWidth="1"/>
  </cols>
  <sheetData>
    <row r="1" spans="1:5" s="1" customFormat="1" ht="47.25" customHeight="1" thickBot="1">
      <c r="A1" s="60" t="s">
        <v>69</v>
      </c>
      <c r="B1" s="60"/>
      <c r="C1" s="60"/>
      <c r="D1" s="60"/>
      <c r="E1" s="60"/>
    </row>
    <row r="2" spans="1:5" s="43" customFormat="1" ht="15" customHeight="1" thickBot="1">
      <c r="A2" s="61" t="s">
        <v>0</v>
      </c>
      <c r="B2" s="58" t="s">
        <v>59</v>
      </c>
      <c r="C2" s="59" t="s">
        <v>60</v>
      </c>
      <c r="D2" s="57" t="s">
        <v>61</v>
      </c>
      <c r="E2" s="57" t="s">
        <v>66</v>
      </c>
    </row>
    <row r="3" spans="1:5" s="1" customFormat="1" ht="109.5" customHeight="1" thickBot="1">
      <c r="A3" s="62"/>
      <c r="B3" s="44" t="s">
        <v>62</v>
      </c>
      <c r="C3" s="44" t="s">
        <v>70</v>
      </c>
      <c r="D3" s="45" t="s">
        <v>63</v>
      </c>
      <c r="E3" s="45" t="s">
        <v>67</v>
      </c>
    </row>
    <row r="4" spans="1:5" s="1" customFormat="1" ht="15">
      <c r="A4" s="7" t="s">
        <v>52</v>
      </c>
      <c r="B4" s="8">
        <v>13868570</v>
      </c>
      <c r="C4" s="8">
        <f>SUM(C5:C31)</f>
        <v>13301334</v>
      </c>
      <c r="D4" s="8">
        <f aca="true" t="shared" si="0" ref="D4:D31">B4-C4</f>
        <v>567236</v>
      </c>
      <c r="E4" s="8">
        <v>565608</v>
      </c>
    </row>
    <row r="5" spans="1:5" s="2" customFormat="1" ht="14.25">
      <c r="A5" s="9" t="s">
        <v>25</v>
      </c>
      <c r="B5" s="10">
        <v>30031</v>
      </c>
      <c r="C5" s="11">
        <f>32735+2342</f>
        <v>35077</v>
      </c>
      <c r="D5" s="11">
        <f t="shared" si="0"/>
        <v>-5046</v>
      </c>
      <c r="E5" s="11"/>
    </row>
    <row r="6" spans="1:5" ht="14.25">
      <c r="A6" s="9" t="s">
        <v>26</v>
      </c>
      <c r="B6" s="10">
        <v>606177</v>
      </c>
      <c r="C6" s="11">
        <f>617628+5768+19587+20872</f>
        <v>663855</v>
      </c>
      <c r="D6" s="11">
        <f t="shared" si="0"/>
        <v>-57678</v>
      </c>
      <c r="E6" s="11"/>
    </row>
    <row r="7" spans="1:7" ht="28.5">
      <c r="A7" s="12" t="s">
        <v>1</v>
      </c>
      <c r="B7" s="10">
        <v>139588</v>
      </c>
      <c r="C7" s="11">
        <f>114388+8458+609</f>
        <v>123455</v>
      </c>
      <c r="D7" s="11">
        <f t="shared" si="0"/>
        <v>16133</v>
      </c>
      <c r="E7" s="11"/>
      <c r="G7" s="3"/>
    </row>
    <row r="8" spans="1:5" ht="14.25">
      <c r="A8" s="9" t="s">
        <v>24</v>
      </c>
      <c r="B8" s="10">
        <v>1308964</v>
      </c>
      <c r="C8" s="11">
        <v>1306898</v>
      </c>
      <c r="D8" s="11">
        <f t="shared" si="0"/>
        <v>2066</v>
      </c>
      <c r="E8" s="11"/>
    </row>
    <row r="9" spans="1:5" s="2" customFormat="1" ht="14.25">
      <c r="A9" s="9" t="s">
        <v>11</v>
      </c>
      <c r="B9" s="10">
        <v>6441186</v>
      </c>
      <c r="C9" s="11">
        <v>6411473</v>
      </c>
      <c r="D9" s="11">
        <f t="shared" si="0"/>
        <v>29713</v>
      </c>
      <c r="E9" s="11"/>
    </row>
    <row r="10" spans="1:5" s="2" customFormat="1" ht="14.25">
      <c r="A10" s="12" t="s">
        <v>56</v>
      </c>
      <c r="B10" s="10">
        <v>70733</v>
      </c>
      <c r="C10" s="11">
        <v>71720</v>
      </c>
      <c r="D10" s="11">
        <f t="shared" si="0"/>
        <v>-987</v>
      </c>
      <c r="E10" s="11"/>
    </row>
    <row r="11" spans="1:5" ht="14.25">
      <c r="A11" s="9" t="s">
        <v>23</v>
      </c>
      <c r="B11" s="10">
        <f>998614+2165+6723+1200+19300+7141+9171</f>
        <v>1044314</v>
      </c>
      <c r="C11" s="11">
        <v>1077007</v>
      </c>
      <c r="D11" s="11">
        <f t="shared" si="0"/>
        <v>-32693</v>
      </c>
      <c r="E11" s="11"/>
    </row>
    <row r="12" spans="1:5" ht="14.25">
      <c r="A12" s="9" t="s">
        <v>22</v>
      </c>
      <c r="B12" s="10">
        <v>1800000</v>
      </c>
      <c r="C12" s="11">
        <f>1271813+8372</f>
        <v>1280185</v>
      </c>
      <c r="D12" s="11">
        <f t="shared" si="0"/>
        <v>519815</v>
      </c>
      <c r="E12" s="11"/>
    </row>
    <row r="13" spans="1:5" ht="14.25">
      <c r="A13" s="9" t="s">
        <v>57</v>
      </c>
      <c r="B13" s="10">
        <v>16350</v>
      </c>
      <c r="C13" s="11">
        <v>16350</v>
      </c>
      <c r="D13" s="11">
        <f t="shared" si="0"/>
        <v>0</v>
      </c>
      <c r="E13" s="11"/>
    </row>
    <row r="14" spans="1:5" ht="14.25">
      <c r="A14" s="9" t="s">
        <v>46</v>
      </c>
      <c r="B14" s="10">
        <v>60157</v>
      </c>
      <c r="C14" s="11">
        <v>58043</v>
      </c>
      <c r="D14" s="11">
        <f t="shared" si="0"/>
        <v>2114</v>
      </c>
      <c r="E14" s="11"/>
    </row>
    <row r="15" spans="1:5" ht="14.25">
      <c r="A15" s="9" t="s">
        <v>47</v>
      </c>
      <c r="B15" s="10">
        <v>10000</v>
      </c>
      <c r="C15" s="11">
        <v>0</v>
      </c>
      <c r="D15" s="11">
        <f t="shared" si="0"/>
        <v>10000</v>
      </c>
      <c r="E15" s="11"/>
    </row>
    <row r="16" spans="1:5" ht="14.25">
      <c r="A16" s="9" t="s">
        <v>50</v>
      </c>
      <c r="B16" s="10">
        <v>199000</v>
      </c>
      <c r="C16" s="11">
        <v>139106</v>
      </c>
      <c r="D16" s="11">
        <f t="shared" si="0"/>
        <v>59894</v>
      </c>
      <c r="E16" s="11"/>
    </row>
    <row r="17" spans="1:5" ht="14.25">
      <c r="A17" s="9" t="s">
        <v>39</v>
      </c>
      <c r="B17" s="10">
        <v>7802</v>
      </c>
      <c r="C17" s="11">
        <v>7840</v>
      </c>
      <c r="D17" s="11">
        <f t="shared" si="0"/>
        <v>-38</v>
      </c>
      <c r="E17" s="11"/>
    </row>
    <row r="18" spans="1:5" ht="14.25">
      <c r="A18" s="9" t="s">
        <v>40</v>
      </c>
      <c r="B18" s="10">
        <v>8950</v>
      </c>
      <c r="C18" s="11">
        <f>8950+2938</f>
        <v>11888</v>
      </c>
      <c r="D18" s="11">
        <f t="shared" si="0"/>
        <v>-2938</v>
      </c>
      <c r="E18" s="11"/>
    </row>
    <row r="19" spans="1:5" ht="14.25">
      <c r="A19" s="9" t="s">
        <v>41</v>
      </c>
      <c r="B19" s="10">
        <f>383+500</f>
        <v>883</v>
      </c>
      <c r="C19" s="11">
        <v>883</v>
      </c>
      <c r="D19" s="11">
        <f t="shared" si="0"/>
        <v>0</v>
      </c>
      <c r="E19" s="11"/>
    </row>
    <row r="20" spans="1:5" ht="14.25">
      <c r="A20" s="9" t="s">
        <v>42</v>
      </c>
      <c r="B20" s="10">
        <v>720</v>
      </c>
      <c r="C20" s="11">
        <v>720</v>
      </c>
      <c r="D20" s="11">
        <f t="shared" si="0"/>
        <v>0</v>
      </c>
      <c r="E20" s="11"/>
    </row>
    <row r="21" spans="1:5" ht="14.25">
      <c r="A21" s="9" t="s">
        <v>58</v>
      </c>
      <c r="B21" s="10">
        <v>43762</v>
      </c>
      <c r="C21" s="11">
        <v>43762</v>
      </c>
      <c r="D21" s="11">
        <f t="shared" si="0"/>
        <v>0</v>
      </c>
      <c r="E21" s="11"/>
    </row>
    <row r="22" spans="1:5" ht="14.25">
      <c r="A22" s="9" t="s">
        <v>49</v>
      </c>
      <c r="B22" s="10">
        <v>4170</v>
      </c>
      <c r="C22" s="11">
        <v>0</v>
      </c>
      <c r="D22" s="11">
        <f t="shared" si="0"/>
        <v>4170</v>
      </c>
      <c r="E22" s="11"/>
    </row>
    <row r="23" spans="1:5" ht="28.5">
      <c r="A23" s="13" t="s">
        <v>43</v>
      </c>
      <c r="B23" s="10">
        <v>6857</v>
      </c>
      <c r="C23" s="11">
        <f>1912+5024</f>
        <v>6936</v>
      </c>
      <c r="D23" s="11">
        <f t="shared" si="0"/>
        <v>-79</v>
      </c>
      <c r="E23" s="11"/>
    </row>
    <row r="24" spans="1:5" ht="14.25">
      <c r="A24" s="12" t="s">
        <v>48</v>
      </c>
      <c r="B24" s="10">
        <v>99669</v>
      </c>
      <c r="C24" s="11">
        <v>99669</v>
      </c>
      <c r="D24" s="11">
        <f t="shared" si="0"/>
        <v>0</v>
      </c>
      <c r="E24" s="11"/>
    </row>
    <row r="25" spans="1:5" ht="28.5">
      <c r="A25" s="12" t="s">
        <v>10</v>
      </c>
      <c r="B25" s="10">
        <v>157047</v>
      </c>
      <c r="C25" s="11">
        <v>156812</v>
      </c>
      <c r="D25" s="11">
        <f t="shared" si="0"/>
        <v>235</v>
      </c>
      <c r="E25" s="11"/>
    </row>
    <row r="26" spans="1:5" ht="14.25">
      <c r="A26" s="9" t="s">
        <v>6</v>
      </c>
      <c r="B26" s="10">
        <v>47326</v>
      </c>
      <c r="C26" s="11">
        <v>46235</v>
      </c>
      <c r="D26" s="11">
        <f t="shared" si="0"/>
        <v>1091</v>
      </c>
      <c r="E26" s="11"/>
    </row>
    <row r="27" spans="1:5" ht="28.5">
      <c r="A27" s="12" t="s">
        <v>9</v>
      </c>
      <c r="B27" s="10">
        <f>1660585+22300</f>
        <v>1682885</v>
      </c>
      <c r="C27" s="10">
        <f>1673678-2257</f>
        <v>1671421</v>
      </c>
      <c r="D27" s="11">
        <f t="shared" si="0"/>
        <v>11464</v>
      </c>
      <c r="E27" s="11"/>
    </row>
    <row r="28" spans="1:5" ht="28.5">
      <c r="A28" s="12" t="s">
        <v>2</v>
      </c>
      <c r="B28" s="10">
        <v>33586</v>
      </c>
      <c r="C28" s="14">
        <v>33586</v>
      </c>
      <c r="D28" s="11">
        <f t="shared" si="0"/>
        <v>0</v>
      </c>
      <c r="E28" s="11"/>
    </row>
    <row r="29" spans="1:5" ht="28.5">
      <c r="A29" s="13" t="s">
        <v>3</v>
      </c>
      <c r="B29" s="15">
        <v>10370</v>
      </c>
      <c r="C29" s="14">
        <v>10370</v>
      </c>
      <c r="D29" s="11">
        <f t="shared" si="0"/>
        <v>0</v>
      </c>
      <c r="E29" s="11"/>
    </row>
    <row r="30" spans="1:5" ht="14.25">
      <c r="A30" s="16" t="s">
        <v>4</v>
      </c>
      <c r="B30" s="17">
        <v>27498</v>
      </c>
      <c r="C30" s="18">
        <v>27498</v>
      </c>
      <c r="D30" s="11">
        <f t="shared" si="0"/>
        <v>0</v>
      </c>
      <c r="E30" s="11"/>
    </row>
    <row r="31" spans="1:5" ht="14.25">
      <c r="A31" s="19" t="s">
        <v>5</v>
      </c>
      <c r="B31" s="20">
        <v>545</v>
      </c>
      <c r="C31" s="21">
        <v>545</v>
      </c>
      <c r="D31" s="11">
        <f t="shared" si="0"/>
        <v>0</v>
      </c>
      <c r="E31" s="11"/>
    </row>
    <row r="32" spans="1:5" ht="15">
      <c r="A32" s="22" t="s">
        <v>51</v>
      </c>
      <c r="B32" s="23">
        <f>SUM(B33)</f>
        <v>619382</v>
      </c>
      <c r="C32" s="24">
        <f>SUM(C33)</f>
        <v>612843</v>
      </c>
      <c r="D32" s="39">
        <f>B33-C33</f>
        <v>6539</v>
      </c>
      <c r="E32" s="39">
        <v>6539</v>
      </c>
    </row>
    <row r="33" spans="1:5" ht="28.5">
      <c r="A33" s="50" t="s">
        <v>9</v>
      </c>
      <c r="B33" s="48">
        <v>619382</v>
      </c>
      <c r="C33" s="49">
        <v>612843</v>
      </c>
      <c r="D33" s="40">
        <v>6539</v>
      </c>
      <c r="E33" s="40"/>
    </row>
    <row r="34" spans="1:6" ht="15">
      <c r="A34" s="22" t="s">
        <v>7</v>
      </c>
      <c r="B34" s="23">
        <f>SUM(B35:B46)</f>
        <v>22112925</v>
      </c>
      <c r="C34" s="24">
        <f>SUM(C35:C46)</f>
        <v>22112925</v>
      </c>
      <c r="D34" s="39">
        <f aca="true" t="shared" si="1" ref="D34:D46">B34-C34</f>
        <v>0</v>
      </c>
      <c r="E34" s="39">
        <v>0</v>
      </c>
      <c r="F34" t="s">
        <v>65</v>
      </c>
    </row>
    <row r="35" spans="1:5" ht="14.25">
      <c r="A35" s="42" t="s">
        <v>29</v>
      </c>
      <c r="B35" s="51">
        <f>17291723+400500</f>
        <v>17692223</v>
      </c>
      <c r="C35" s="46">
        <f>17256840+34883+400500</f>
        <v>17692223</v>
      </c>
      <c r="D35" s="40">
        <f t="shared" si="1"/>
        <v>0</v>
      </c>
      <c r="E35" s="40"/>
    </row>
    <row r="36" spans="1:5" ht="14.25">
      <c r="A36" s="42" t="s">
        <v>30</v>
      </c>
      <c r="B36" s="51">
        <v>111790</v>
      </c>
      <c r="C36" s="46">
        <v>111790</v>
      </c>
      <c r="D36" s="40">
        <f t="shared" si="1"/>
        <v>0</v>
      </c>
      <c r="E36" s="40"/>
    </row>
    <row r="37" spans="1:5" ht="14.25">
      <c r="A37" s="42" t="s">
        <v>31</v>
      </c>
      <c r="B37" s="51">
        <f>26359+329</f>
        <v>26688</v>
      </c>
      <c r="C37" s="46">
        <v>26688</v>
      </c>
      <c r="D37" s="40">
        <f t="shared" si="1"/>
        <v>0</v>
      </c>
      <c r="E37" s="40"/>
    </row>
    <row r="38" spans="1:5" ht="14.25">
      <c r="A38" s="42" t="s">
        <v>32</v>
      </c>
      <c r="B38" s="51">
        <f>138112+870</f>
        <v>138982</v>
      </c>
      <c r="C38" s="46">
        <v>138982</v>
      </c>
      <c r="D38" s="40">
        <f t="shared" si="1"/>
        <v>0</v>
      </c>
      <c r="E38" s="40"/>
    </row>
    <row r="39" spans="1:5" ht="14.25">
      <c r="A39" s="42" t="s">
        <v>33</v>
      </c>
      <c r="B39" s="51">
        <v>102197</v>
      </c>
      <c r="C39" s="46">
        <v>102197</v>
      </c>
      <c r="D39" s="40">
        <f t="shared" si="1"/>
        <v>0</v>
      </c>
      <c r="E39" s="40"/>
    </row>
    <row r="40" spans="1:5" ht="14.25">
      <c r="A40" s="42" t="s">
        <v>34</v>
      </c>
      <c r="B40" s="51">
        <v>758263</v>
      </c>
      <c r="C40" s="46">
        <v>758263</v>
      </c>
      <c r="D40" s="40">
        <f t="shared" si="1"/>
        <v>0</v>
      </c>
      <c r="E40" s="40"/>
    </row>
    <row r="41" spans="1:5" ht="14.25">
      <c r="A41" s="42" t="s">
        <v>35</v>
      </c>
      <c r="B41" s="51">
        <v>80158</v>
      </c>
      <c r="C41" s="46">
        <v>80158</v>
      </c>
      <c r="D41" s="40">
        <f t="shared" si="1"/>
        <v>0</v>
      </c>
      <c r="E41" s="40"/>
    </row>
    <row r="42" spans="1:5" ht="14.25">
      <c r="A42" s="42" t="s">
        <v>36</v>
      </c>
      <c r="B42" s="51">
        <f>241866+38527</f>
        <v>280393</v>
      </c>
      <c r="C42" s="46">
        <v>280393</v>
      </c>
      <c r="D42" s="40">
        <f t="shared" si="1"/>
        <v>0</v>
      </c>
      <c r="E42" s="40"/>
    </row>
    <row r="43" spans="1:5" ht="14.25">
      <c r="A43" s="42" t="s">
        <v>37</v>
      </c>
      <c r="B43" s="51">
        <v>17296</v>
      </c>
      <c r="C43" s="46">
        <v>17296</v>
      </c>
      <c r="D43" s="40">
        <f t="shared" si="1"/>
        <v>0</v>
      </c>
      <c r="E43" s="40"/>
    </row>
    <row r="44" spans="1:5" ht="14.25">
      <c r="A44" s="42" t="s">
        <v>45</v>
      </c>
      <c r="B44" s="51">
        <v>86255</v>
      </c>
      <c r="C44" s="46">
        <v>86255</v>
      </c>
      <c r="D44" s="40">
        <f t="shared" si="1"/>
        <v>0</v>
      </c>
      <c r="E44" s="40"/>
    </row>
    <row r="45" spans="1:5" ht="14.25">
      <c r="A45" s="52" t="s">
        <v>38</v>
      </c>
      <c r="B45" s="48">
        <v>69000</v>
      </c>
      <c r="C45" s="49">
        <v>69000</v>
      </c>
      <c r="D45" s="40">
        <f t="shared" si="1"/>
        <v>0</v>
      </c>
      <c r="E45" s="40"/>
    </row>
    <row r="46" spans="1:5" ht="14.25">
      <c r="A46" s="42" t="s">
        <v>8</v>
      </c>
      <c r="B46" s="51">
        <v>2749680</v>
      </c>
      <c r="C46" s="46">
        <v>2749680</v>
      </c>
      <c r="D46" s="40">
        <f t="shared" si="1"/>
        <v>0</v>
      </c>
      <c r="E46" s="40"/>
    </row>
    <row r="47" spans="1:5" ht="15">
      <c r="A47" s="22" t="s">
        <v>12</v>
      </c>
      <c r="B47" s="23">
        <f>SUM(B48:B50)</f>
        <v>319335</v>
      </c>
      <c r="C47" s="24">
        <f>SUM(C48:C50)</f>
        <v>319335</v>
      </c>
      <c r="D47" s="25">
        <v>0</v>
      </c>
      <c r="E47" s="25">
        <v>0</v>
      </c>
    </row>
    <row r="48" spans="1:5" ht="14.25">
      <c r="A48" s="26" t="s">
        <v>27</v>
      </c>
      <c r="B48" s="27">
        <v>14315</v>
      </c>
      <c r="C48" s="28">
        <v>14315</v>
      </c>
      <c r="D48" s="40">
        <f>B48-C48</f>
        <v>0</v>
      </c>
      <c r="E48" s="40"/>
    </row>
    <row r="49" spans="1:5" ht="14.25">
      <c r="A49" s="29" t="s">
        <v>28</v>
      </c>
      <c r="B49" s="30">
        <v>27532</v>
      </c>
      <c r="C49" s="31">
        <v>27532</v>
      </c>
      <c r="D49" s="40">
        <v>0</v>
      </c>
      <c r="E49" s="40"/>
    </row>
    <row r="50" spans="1:5" ht="28.5">
      <c r="A50" s="42" t="s">
        <v>44</v>
      </c>
      <c r="B50" s="51">
        <v>277488</v>
      </c>
      <c r="C50" s="46">
        <v>277488</v>
      </c>
      <c r="D50" s="40">
        <v>0</v>
      </c>
      <c r="E50" s="40"/>
    </row>
    <row r="51" spans="1:5" ht="15">
      <c r="A51" s="32" t="s">
        <v>13</v>
      </c>
      <c r="B51" s="33">
        <f>B52+B55+B58+B61+B64+B67</f>
        <v>1263924</v>
      </c>
      <c r="C51" s="34">
        <f>C52+C55+C58+C61+C64+C67</f>
        <v>1021314</v>
      </c>
      <c r="D51" s="39">
        <f aca="true" t="shared" si="2" ref="D51:D56">B51-C51</f>
        <v>242610</v>
      </c>
      <c r="E51" s="39">
        <f>SUM(E52+E61+E67)</f>
        <v>4244</v>
      </c>
    </row>
    <row r="52" spans="1:5" ht="15">
      <c r="A52" s="54" t="s">
        <v>14</v>
      </c>
      <c r="B52" s="23">
        <f>SUM(B53:B54)</f>
        <v>124135</v>
      </c>
      <c r="C52" s="24">
        <f>SUM(C53:C54)</f>
        <v>119908</v>
      </c>
      <c r="D52" s="39">
        <f t="shared" si="2"/>
        <v>4227</v>
      </c>
      <c r="E52" s="39">
        <v>4227</v>
      </c>
    </row>
    <row r="53" spans="1:5" ht="12.75" customHeight="1">
      <c r="A53" s="42" t="s">
        <v>20</v>
      </c>
      <c r="B53" s="51">
        <f>71513+9263</f>
        <v>80776</v>
      </c>
      <c r="C53" s="46">
        <f>80123-429</f>
        <v>79694</v>
      </c>
      <c r="D53" s="40">
        <f t="shared" si="2"/>
        <v>1082</v>
      </c>
      <c r="E53" s="40"/>
    </row>
    <row r="54" spans="1:5" ht="14.25">
      <c r="A54" s="42" t="s">
        <v>8</v>
      </c>
      <c r="B54" s="51">
        <f>38343+824+4192</f>
        <v>43359</v>
      </c>
      <c r="C54" s="46">
        <v>40214</v>
      </c>
      <c r="D54" s="40">
        <f t="shared" si="2"/>
        <v>3145</v>
      </c>
      <c r="E54" s="40"/>
    </row>
    <row r="55" spans="1:6" ht="15">
      <c r="A55" s="54" t="s">
        <v>15</v>
      </c>
      <c r="B55" s="23">
        <f>SUM(B56:B57)</f>
        <v>990961</v>
      </c>
      <c r="C55" s="24">
        <f>SUM(C56:C57)</f>
        <v>752595</v>
      </c>
      <c r="D55" s="39">
        <f t="shared" si="2"/>
        <v>238366</v>
      </c>
      <c r="E55" s="39"/>
      <c r="F55" t="s">
        <v>64</v>
      </c>
    </row>
    <row r="56" spans="1:5" ht="12.75" customHeight="1">
      <c r="A56" s="42" t="s">
        <v>20</v>
      </c>
      <c r="B56" s="51">
        <v>392140</v>
      </c>
      <c r="C56" s="46">
        <v>384364</v>
      </c>
      <c r="D56" s="40">
        <f t="shared" si="2"/>
        <v>7776</v>
      </c>
      <c r="E56" s="40"/>
    </row>
    <row r="57" spans="1:5" ht="14.25">
      <c r="A57" s="42" t="s">
        <v>8</v>
      </c>
      <c r="B57" s="51">
        <v>598821</v>
      </c>
      <c r="C57" s="46">
        <v>368231</v>
      </c>
      <c r="D57" s="40">
        <v>230590</v>
      </c>
      <c r="E57" s="40"/>
    </row>
    <row r="58" spans="1:5" ht="15">
      <c r="A58" s="54" t="s">
        <v>16</v>
      </c>
      <c r="B58" s="23">
        <f>SUM(B59:B60)</f>
        <v>146034</v>
      </c>
      <c r="C58" s="24">
        <f>SUM(C59:C60)</f>
        <v>146034</v>
      </c>
      <c r="D58" s="25">
        <f aca="true" t="shared" si="3" ref="D58:D73">B58-C58</f>
        <v>0</v>
      </c>
      <c r="E58" s="25">
        <v>0</v>
      </c>
    </row>
    <row r="59" spans="1:5" ht="12.75" customHeight="1">
      <c r="A59" s="42" t="s">
        <v>20</v>
      </c>
      <c r="B59" s="48">
        <f>14020+1942</f>
        <v>15962</v>
      </c>
      <c r="C59" s="49">
        <v>15962</v>
      </c>
      <c r="D59" s="40">
        <f t="shared" si="3"/>
        <v>0</v>
      </c>
      <c r="E59" s="40"/>
    </row>
    <row r="60" spans="1:5" ht="14.25">
      <c r="A60" s="42" t="s">
        <v>8</v>
      </c>
      <c r="B60" s="51">
        <v>130072</v>
      </c>
      <c r="C60" s="46">
        <v>130072</v>
      </c>
      <c r="D60" s="40">
        <f t="shared" si="3"/>
        <v>0</v>
      </c>
      <c r="E60" s="40"/>
    </row>
    <row r="61" spans="1:5" ht="15">
      <c r="A61" s="55" t="s">
        <v>17</v>
      </c>
      <c r="B61" s="33">
        <f>SUM(B62:B63)</f>
        <v>2158</v>
      </c>
      <c r="C61" s="24">
        <f>SUM(C62:C63)</f>
        <v>2142</v>
      </c>
      <c r="D61" s="39">
        <f t="shared" si="3"/>
        <v>16</v>
      </c>
      <c r="E61" s="39">
        <v>16</v>
      </c>
    </row>
    <row r="62" spans="1:5" ht="12.75" customHeight="1">
      <c r="A62" s="42" t="s">
        <v>20</v>
      </c>
      <c r="B62" s="51">
        <v>2158</v>
      </c>
      <c r="C62" s="47">
        <v>2142</v>
      </c>
      <c r="D62" s="40">
        <f t="shared" si="3"/>
        <v>16</v>
      </c>
      <c r="E62" s="40"/>
    </row>
    <row r="63" spans="1:5" ht="14.25">
      <c r="A63" s="42" t="s">
        <v>8</v>
      </c>
      <c r="B63" s="48">
        <v>0</v>
      </c>
      <c r="C63" s="49">
        <v>0</v>
      </c>
      <c r="D63" s="40">
        <f t="shared" si="3"/>
        <v>0</v>
      </c>
      <c r="E63" s="40"/>
    </row>
    <row r="64" spans="1:5" ht="15">
      <c r="A64" s="54" t="s">
        <v>18</v>
      </c>
      <c r="B64" s="23">
        <f>SUM(B65:B66)</f>
        <v>140</v>
      </c>
      <c r="C64" s="24">
        <f>SUM(C65:C66)</f>
        <v>140</v>
      </c>
      <c r="D64" s="25">
        <f t="shared" si="3"/>
        <v>0</v>
      </c>
      <c r="E64" s="25">
        <v>0</v>
      </c>
    </row>
    <row r="65" spans="1:5" ht="12.75" customHeight="1">
      <c r="A65" s="42" t="s">
        <v>20</v>
      </c>
      <c r="B65" s="48">
        <v>140</v>
      </c>
      <c r="C65" s="49">
        <v>140</v>
      </c>
      <c r="D65" s="40">
        <f t="shared" si="3"/>
        <v>0</v>
      </c>
      <c r="E65" s="40"/>
    </row>
    <row r="66" spans="1:5" ht="14.25">
      <c r="A66" s="42" t="s">
        <v>8</v>
      </c>
      <c r="B66" s="51">
        <v>0</v>
      </c>
      <c r="C66" s="46">
        <v>0</v>
      </c>
      <c r="D66" s="40">
        <f t="shared" si="3"/>
        <v>0</v>
      </c>
      <c r="E66" s="40"/>
    </row>
    <row r="67" spans="1:5" ht="15">
      <c r="A67" s="55" t="s">
        <v>19</v>
      </c>
      <c r="B67" s="33">
        <f>SUM(B68:B69)</f>
        <v>496</v>
      </c>
      <c r="C67" s="34">
        <f>SUM(C68:C69)</f>
        <v>495</v>
      </c>
      <c r="D67" s="39">
        <f t="shared" si="3"/>
        <v>1</v>
      </c>
      <c r="E67" s="39">
        <v>1</v>
      </c>
    </row>
    <row r="68" spans="1:5" ht="12.75" customHeight="1">
      <c r="A68" s="42" t="s">
        <v>20</v>
      </c>
      <c r="B68" s="51">
        <v>496</v>
      </c>
      <c r="C68" s="46">
        <v>495</v>
      </c>
      <c r="D68" s="40">
        <f t="shared" si="3"/>
        <v>1</v>
      </c>
      <c r="E68" s="40"/>
    </row>
    <row r="69" spans="1:5" ht="15" thickBot="1">
      <c r="A69" s="42" t="s">
        <v>8</v>
      </c>
      <c r="B69" s="48">
        <v>0</v>
      </c>
      <c r="C69" s="53">
        <v>0</v>
      </c>
      <c r="D69" s="41">
        <f t="shared" si="3"/>
        <v>0</v>
      </c>
      <c r="E69" s="41"/>
    </row>
    <row r="70" spans="1:5" ht="16.5" customHeight="1" thickBot="1">
      <c r="A70" s="35" t="s">
        <v>53</v>
      </c>
      <c r="B70" s="36">
        <v>17577</v>
      </c>
      <c r="C70" s="36">
        <v>17391</v>
      </c>
      <c r="D70" s="36">
        <f t="shared" si="3"/>
        <v>186</v>
      </c>
      <c r="E70" s="36">
        <v>186</v>
      </c>
    </row>
    <row r="71" spans="1:5" ht="15.75" thickBot="1">
      <c r="A71" s="35" t="s">
        <v>54</v>
      </c>
      <c r="B71" s="37">
        <v>853</v>
      </c>
      <c r="C71" s="37">
        <v>723</v>
      </c>
      <c r="D71" s="36">
        <f t="shared" si="3"/>
        <v>130</v>
      </c>
      <c r="E71" s="36">
        <v>130</v>
      </c>
    </row>
    <row r="72" spans="1:5" ht="16.5" customHeight="1" thickBot="1">
      <c r="A72" s="35" t="s">
        <v>55</v>
      </c>
      <c r="B72" s="37">
        <v>71977</v>
      </c>
      <c r="C72" s="37">
        <v>71688</v>
      </c>
      <c r="D72" s="36">
        <f t="shared" si="3"/>
        <v>289</v>
      </c>
      <c r="E72" s="36">
        <v>289</v>
      </c>
    </row>
    <row r="73" spans="1:5" ht="16.5" customHeight="1" thickBot="1">
      <c r="A73" s="38" t="s">
        <v>21</v>
      </c>
      <c r="B73" s="36">
        <f>SUM(B4+B32+B34+B47+B51+B70+B71+B72)</f>
        <v>38274543</v>
      </c>
      <c r="C73" s="36">
        <f>C4+C34+C47+C51+C32+C70+C71+C72</f>
        <v>37457553</v>
      </c>
      <c r="D73" s="36">
        <f t="shared" si="3"/>
        <v>816990</v>
      </c>
      <c r="E73" s="36">
        <f>SUM(E67+E61+E52+E32+E4+E70+E71+E72)</f>
        <v>576996</v>
      </c>
    </row>
    <row r="74" spans="1:5" ht="15.75">
      <c r="A74" s="56" t="s">
        <v>68</v>
      </c>
      <c r="B74" s="5"/>
      <c r="C74" s="5"/>
      <c r="D74" s="5"/>
      <c r="E74" s="5"/>
    </row>
    <row r="75" spans="1:5" ht="15.75">
      <c r="A75" s="6" t="s">
        <v>71</v>
      </c>
      <c r="B75" s="4"/>
      <c r="C75" s="4"/>
      <c r="D75" s="4"/>
      <c r="E75" s="4"/>
    </row>
    <row r="76" spans="1:5" ht="15">
      <c r="A76" s="4"/>
      <c r="B76" s="4"/>
      <c r="C76" s="4"/>
      <c r="D76" s="4"/>
      <c r="E76" s="4"/>
    </row>
    <row r="77" spans="1:5" ht="15.75">
      <c r="A77" s="6"/>
      <c r="B77" s="4"/>
      <c r="C77" s="4"/>
      <c r="D77" s="4"/>
      <c r="E77" s="4"/>
    </row>
  </sheetData>
  <mergeCells count="2">
    <mergeCell ref="A1:E1"/>
    <mergeCell ref="A2:A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szpazsitka</dc:creator>
  <cp:keywords/>
  <dc:description/>
  <cp:lastModifiedBy>tpetroczi</cp:lastModifiedBy>
  <cp:lastPrinted>2013-01-30T11:24:10Z</cp:lastPrinted>
  <dcterms:created xsi:type="dcterms:W3CDTF">2011-01-27T12:31:52Z</dcterms:created>
  <dcterms:modified xsi:type="dcterms:W3CDTF">2013-03-11T10:18:26Z</dcterms:modified>
  <cp:category/>
  <cp:version/>
  <cp:contentType/>
  <cp:contentStatus/>
</cp:coreProperties>
</file>